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Зеркало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<sst xmlns="http://schemas.openxmlformats.org/spreadsheetml/2006/main" count="46" uniqueCount="40">
  <si>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l</t>
  </si>
  <si>
    <t>м</t>
  </si>
  <si>
    <t>F МГц</t>
  </si>
  <si>
    <t>М</t>
  </si>
  <si>
    <t>дБ</t>
  </si>
  <si>
    <t>Ку</t>
  </si>
  <si>
    <t>МГц</t>
  </si>
  <si>
    <t>Диаметр зеркала</t>
  </si>
  <si>
    <t>КИП</t>
  </si>
  <si>
    <t>град</t>
  </si>
  <si>
    <t xml:space="preserve">  D =</t>
  </si>
  <si>
    <t xml:space="preserve">     C=</t>
  </si>
  <si>
    <t>F/D =</t>
  </si>
  <si>
    <t>Расчет фокуса  зеркала</t>
  </si>
  <si>
    <t xml:space="preserve">       F=</t>
  </si>
  <si>
    <t xml:space="preserve">             a =</t>
  </si>
  <si>
    <t>угол раскрыва</t>
  </si>
  <si>
    <t xml:space="preserve">        a </t>
  </si>
  <si>
    <t>Расчет Ку и ДН параболической антенны</t>
  </si>
  <si>
    <t>m*m</t>
  </si>
  <si>
    <r>
      <t>2</t>
    </r>
    <r>
      <rPr>
        <sz val="14"/>
        <color indexed="8"/>
        <rFont val="Symbol"/>
        <family val="1"/>
      </rPr>
      <t>Q</t>
    </r>
    <r>
      <rPr>
        <sz val="8"/>
        <color indexed="8"/>
        <rFont val="Symbol"/>
        <family val="1"/>
      </rPr>
      <t>0.5</t>
    </r>
    <r>
      <rPr>
        <sz val="8"/>
        <color indexed="8"/>
        <rFont val="Arial"/>
        <family val="2"/>
      </rPr>
      <t>p минимальная</t>
    </r>
  </si>
  <si>
    <r>
      <t>2</t>
    </r>
    <r>
      <rPr>
        <sz val="14"/>
        <color indexed="8"/>
        <rFont val="Symbol"/>
        <family val="1"/>
      </rPr>
      <t>Q</t>
    </r>
    <r>
      <rPr>
        <sz val="8"/>
        <color indexed="8"/>
        <rFont val="Symbol"/>
        <family val="1"/>
      </rPr>
      <t>0.5</t>
    </r>
    <r>
      <rPr>
        <sz val="8"/>
        <color indexed="8"/>
        <rFont val="Arial"/>
        <family val="2"/>
      </rPr>
      <t>p  в Н плоскости</t>
    </r>
  </si>
  <si>
    <r>
      <t>2</t>
    </r>
    <r>
      <rPr>
        <sz val="14"/>
        <color indexed="8"/>
        <rFont val="Symbol"/>
        <family val="1"/>
      </rPr>
      <t>Q</t>
    </r>
    <r>
      <rPr>
        <sz val="8"/>
        <color indexed="8"/>
        <rFont val="Symbol"/>
        <family val="1"/>
      </rPr>
      <t>0.5</t>
    </r>
    <r>
      <rPr>
        <sz val="8"/>
        <color indexed="8"/>
        <rFont val="Arial"/>
        <family val="2"/>
      </rPr>
      <t>p  в E плоскости</t>
    </r>
  </si>
  <si>
    <t>S полная апертура</t>
  </si>
  <si>
    <t>S эфф апертура</t>
  </si>
  <si>
    <t>RA3WDK 2005 / 2018</t>
  </si>
  <si>
    <t>Dish diameter   [m]</t>
  </si>
  <si>
    <t>Effectivity of illumination (typ.0,6)</t>
  </si>
  <si>
    <t>Frequency  [MHz]</t>
  </si>
  <si>
    <r>
      <t xml:space="preserve">l  </t>
    </r>
    <r>
      <rPr>
        <sz val="10"/>
        <rFont val="Symbol"/>
        <family val="1"/>
      </rPr>
      <t>[</t>
    </r>
    <r>
      <rPr>
        <sz val="10"/>
        <rFont val="Arial"/>
        <family val="2"/>
      </rPr>
      <t>m</t>
    </r>
    <r>
      <rPr>
        <sz val="10"/>
        <rFont val="Symbol"/>
        <family val="1"/>
      </rPr>
      <t>]</t>
    </r>
  </si>
  <si>
    <t>Dish area [m2]</t>
  </si>
  <si>
    <t>Dish area eff[m2]</t>
  </si>
  <si>
    <t>Antenna est. gain</t>
  </si>
  <si>
    <t>Beamwidth [deg] min ideal</t>
  </si>
  <si>
    <t>Beamwidth [deg] H</t>
  </si>
  <si>
    <t>Beamwidth [deg] E</t>
  </si>
  <si>
    <t>radiation beamwidth of feed</t>
  </si>
  <si>
    <t>Gain and beamwidth calculator of dish type antenna</t>
  </si>
  <si>
    <t>Insert data into yellow fields only !</t>
  </si>
  <si>
    <t>Focal point calculation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</si>
</sst>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3">
    <font>
      <sz val="10"/>
      <name val="Arial Cyr"/>
      <family val="0"/>
    </font>
    <font>
      <sz val="10"/>
      <name val="Symbol"/>
      <family val="1"/>
    </font>
    <font>
      <sz val="14"/>
      <name val="Arial Cyr"/>
      <family val="0"/>
    </font>
    <font>
      <sz val="14"/>
      <name val="Symbol"/>
      <family val="1"/>
    </font>
    <font>
      <sz val="14"/>
      <color indexed="8"/>
      <name val="Arial Cyr"/>
      <family val="0"/>
    </font>
    <font>
      <sz val="14"/>
      <color indexed="53"/>
      <name val="Arial Cyr"/>
      <family val="0"/>
    </font>
    <font>
      <sz val="12"/>
      <name val="Arial Cyr"/>
      <family val="0"/>
    </font>
    <font>
      <sz val="14"/>
      <color indexed="8"/>
      <name val="Symbol"/>
      <family val="1"/>
    </font>
    <font>
      <sz val="8"/>
      <color indexed="8"/>
      <name val="Symbol"/>
      <family val="1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6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 applyProtection="1">
      <alignment horizontal="left"/>
      <protection hidden="1"/>
    </xf>
    <xf numFmtId="0" fontId="11" fillId="34" borderId="0" xfId="0" applyFont="1" applyFill="1" applyAlignment="1" applyProtection="1">
      <alignment/>
      <protection/>
    </xf>
    <xf numFmtId="2" fontId="0" fillId="34" borderId="0" xfId="0" applyNumberFormat="1" applyFill="1" applyAlignment="1">
      <alignment horizontal="left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6" borderId="0" xfId="0" applyFill="1" applyAlignment="1">
      <alignment/>
    </xf>
    <xf numFmtId="0" fontId="12" fillId="34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165" fontId="2" fillId="35" borderId="14" xfId="0" applyNumberFormat="1" applyFont="1" applyFill="1" applyBorder="1" applyAlignment="1">
      <alignment/>
    </xf>
    <xf numFmtId="2" fontId="0" fillId="36" borderId="0" xfId="0" applyNumberFormat="1" applyFill="1" applyAlignment="1">
      <alignment/>
    </xf>
    <xf numFmtId="2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7" borderId="15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4" fillId="36" borderId="16" xfId="0" applyFont="1" applyFill="1" applyBorder="1" applyAlignment="1">
      <alignment/>
    </xf>
    <xf numFmtId="166" fontId="4" fillId="36" borderId="16" xfId="0" applyNumberFormat="1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11" fillId="38" borderId="16" xfId="0" applyFont="1" applyFill="1" applyBorder="1" applyAlignment="1">
      <alignment/>
    </xf>
    <xf numFmtId="0" fontId="33" fillId="36" borderId="16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52" fillId="39" borderId="0" xfId="0" applyFont="1" applyFill="1" applyBorder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</xdr:row>
      <xdr:rowOff>76200</xdr:rowOff>
    </xdr:from>
    <xdr:to>
      <xdr:col>9</xdr:col>
      <xdr:colOff>190500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267575" y="1047750"/>
          <a:ext cx="1676400" cy="5591175"/>
        </a:xfrm>
        <a:prstGeom prst="moon">
          <a:avLst>
            <a:gd name="adj" fmla="val -45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19</xdr:row>
      <xdr:rowOff>114300</xdr:rowOff>
    </xdr:from>
    <xdr:to>
      <xdr:col>9</xdr:col>
      <xdr:colOff>95250</xdr:colOff>
      <xdr:row>19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439025" y="41814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18</xdr:row>
      <xdr:rowOff>152400</xdr:rowOff>
    </xdr:from>
    <xdr:to>
      <xdr:col>10</xdr:col>
      <xdr:colOff>400050</xdr:colOff>
      <xdr:row>18</xdr:row>
      <xdr:rowOff>152400</xdr:rowOff>
    </xdr:to>
    <xdr:sp>
      <xdr:nvSpPr>
        <xdr:cNvPr id="3" name="Line 5"/>
        <xdr:cNvSpPr>
          <a:spLocks/>
        </xdr:cNvSpPr>
      </xdr:nvSpPr>
      <xdr:spPr>
        <a:xfrm>
          <a:off x="7448550" y="40576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123825</xdr:rowOff>
    </xdr:from>
    <xdr:to>
      <xdr:col>9</xdr:col>
      <xdr:colOff>123825</xdr:colOff>
      <xdr:row>33</xdr:row>
      <xdr:rowOff>123825</xdr:rowOff>
    </xdr:to>
    <xdr:sp>
      <xdr:nvSpPr>
        <xdr:cNvPr id="4" name="Line 6"/>
        <xdr:cNvSpPr>
          <a:spLocks/>
        </xdr:cNvSpPr>
      </xdr:nvSpPr>
      <xdr:spPr>
        <a:xfrm flipH="1" flipV="1">
          <a:off x="8877300" y="1095375"/>
          <a:ext cx="0" cy="5505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18</xdr:row>
      <xdr:rowOff>28575</xdr:rowOff>
    </xdr:from>
    <xdr:to>
      <xdr:col>10</xdr:col>
      <xdr:colOff>514350</xdr:colOff>
      <xdr:row>19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9658350" y="3933825"/>
          <a:ext cx="133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2</xdr:row>
      <xdr:rowOff>104775</xdr:rowOff>
    </xdr:from>
    <xdr:to>
      <xdr:col>5</xdr:col>
      <xdr:colOff>133350</xdr:colOff>
      <xdr:row>9</xdr:row>
      <xdr:rowOff>85725</xdr:rowOff>
    </xdr:to>
    <xdr:sp>
      <xdr:nvSpPr>
        <xdr:cNvPr id="6" name="Line 8"/>
        <xdr:cNvSpPr>
          <a:spLocks/>
        </xdr:cNvSpPr>
      </xdr:nvSpPr>
      <xdr:spPr>
        <a:xfrm>
          <a:off x="6553200" y="5619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17</xdr:row>
      <xdr:rowOff>66675</xdr:rowOff>
    </xdr:from>
    <xdr:to>
      <xdr:col>10</xdr:col>
      <xdr:colOff>190500</xdr:colOff>
      <xdr:row>20</xdr:row>
      <xdr:rowOff>200025</xdr:rowOff>
    </xdr:to>
    <xdr:sp>
      <xdr:nvSpPr>
        <xdr:cNvPr id="7" name="Arc 11"/>
        <xdr:cNvSpPr>
          <a:spLocks/>
        </xdr:cNvSpPr>
      </xdr:nvSpPr>
      <xdr:spPr>
        <a:xfrm flipH="1" flipV="1">
          <a:off x="9182100" y="3743325"/>
          <a:ext cx="276225" cy="685800"/>
        </a:xfrm>
        <a:custGeom>
          <a:pathLst>
            <a:path fill="none" h="42485" w="21600">
              <a:moveTo>
                <a:pt x="3974" y="-1"/>
              </a:moveTo>
              <a:cubicBezTo>
                <a:pt x="14193" y="1912"/>
                <a:pt x="21600" y="10834"/>
                <a:pt x="21600" y="21231"/>
              </a:cubicBezTo>
              <a:cubicBezTo>
                <a:pt x="21600" y="31675"/>
                <a:pt x="14126" y="40624"/>
                <a:pt x="3849" y="42485"/>
              </a:cubicBezTo>
            </a:path>
            <a:path stroke="0" h="42485" w="21600">
              <a:moveTo>
                <a:pt x="3974" y="-1"/>
              </a:moveTo>
              <a:cubicBezTo>
                <a:pt x="14193" y="1912"/>
                <a:pt x="21600" y="10834"/>
                <a:pt x="21600" y="21231"/>
              </a:cubicBezTo>
              <a:cubicBezTo>
                <a:pt x="21600" y="31675"/>
                <a:pt x="14126" y="40624"/>
                <a:pt x="3849" y="42485"/>
              </a:cubicBezTo>
              <a:lnTo>
                <a:pt x="0" y="21231"/>
              </a:lnTo>
              <a:lnTo>
                <a:pt x="3974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19</xdr:row>
      <xdr:rowOff>9525</xdr:rowOff>
    </xdr:from>
    <xdr:to>
      <xdr:col>10</xdr:col>
      <xdr:colOff>371475</xdr:colOff>
      <xdr:row>26</xdr:row>
      <xdr:rowOff>180975</xdr:rowOff>
    </xdr:to>
    <xdr:sp>
      <xdr:nvSpPr>
        <xdr:cNvPr id="8" name="Line 12"/>
        <xdr:cNvSpPr>
          <a:spLocks/>
        </xdr:cNvSpPr>
      </xdr:nvSpPr>
      <xdr:spPr>
        <a:xfrm flipH="1">
          <a:off x="9201150" y="4076700"/>
          <a:ext cx="4381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11</xdr:row>
      <xdr:rowOff>28575</xdr:rowOff>
    </xdr:from>
    <xdr:to>
      <xdr:col>10</xdr:col>
      <xdr:colOff>342900</xdr:colOff>
      <xdr:row>18</xdr:row>
      <xdr:rowOff>123825</xdr:rowOff>
    </xdr:to>
    <xdr:sp>
      <xdr:nvSpPr>
        <xdr:cNvPr id="9" name="Line 13"/>
        <xdr:cNvSpPr>
          <a:spLocks/>
        </xdr:cNvSpPr>
      </xdr:nvSpPr>
      <xdr:spPr>
        <a:xfrm flipH="1" flipV="1">
          <a:off x="9182100" y="26003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zoomScalePageLayoutView="0" workbookViewId="0" topLeftCell="A1">
      <selection activeCell="D17" sqref="D17"/>
    </sheetView>
  </sheetViews>
  <sheetFormatPr defaultColWidth="9.00390625" defaultRowHeight="12.75"/>
  <cols>
    <col min="2" max="2" width="28.625" style="0" customWidth="1"/>
    <col min="3" max="3" width="21.25390625" style="0" customWidth="1"/>
    <col min="4" max="4" width="13.75390625" style="0" customWidth="1"/>
    <col min="5" max="5" width="11.625" style="0" customWidth="1"/>
    <col min="8" max="8" width="5.875" style="0" customWidth="1"/>
    <col min="9" max="10" width="6.75390625" style="0" customWidth="1"/>
    <col min="12" max="12" width="7.125" style="0" customWidth="1"/>
    <col min="13" max="13" width="5.125" style="0" customWidth="1"/>
  </cols>
  <sheetData>
    <row r="1" spans="1:18" ht="18">
      <c r="A1" s="2"/>
      <c r="B1" s="2"/>
      <c r="C1" s="3" t="s">
        <v>18</v>
      </c>
      <c r="D1" s="3"/>
      <c r="E1" s="3"/>
      <c r="F1" s="3"/>
      <c r="G1" s="4"/>
      <c r="H1" s="4"/>
      <c r="I1" s="4"/>
      <c r="J1" s="4"/>
      <c r="K1" s="32" t="s">
        <v>25</v>
      </c>
      <c r="L1" s="4"/>
      <c r="M1" s="4"/>
      <c r="N1" s="11"/>
      <c r="O1" s="11"/>
      <c r="P1" s="11"/>
      <c r="Q1" s="11"/>
      <c r="R1" s="11"/>
    </row>
    <row r="2" spans="1:18" ht="18">
      <c r="A2" s="3"/>
      <c r="B2" s="3"/>
      <c r="C2" s="49" t="s">
        <v>37</v>
      </c>
      <c r="D2" s="49"/>
      <c r="E2" s="4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3"/>
      <c r="B3" s="7" t="s">
        <v>26</v>
      </c>
      <c r="C3" s="7" t="s">
        <v>7</v>
      </c>
      <c r="D3" s="35">
        <v>0.935</v>
      </c>
      <c r="E3" s="28" t="s">
        <v>1</v>
      </c>
      <c r="F3" s="11"/>
      <c r="G3" s="11"/>
      <c r="H3" s="11"/>
      <c r="I3" s="11"/>
      <c r="J3" s="11"/>
      <c r="K3" s="27" t="s">
        <v>39</v>
      </c>
      <c r="L3" s="11"/>
      <c r="M3" s="11"/>
      <c r="N3" s="11"/>
      <c r="O3" s="11"/>
      <c r="P3" s="11"/>
      <c r="Q3" s="11"/>
      <c r="R3" s="11"/>
    </row>
    <row r="4" spans="1:18" ht="20.25">
      <c r="A4" s="5"/>
      <c r="B4" s="48" t="s">
        <v>27</v>
      </c>
      <c r="C4" s="1" t="s">
        <v>8</v>
      </c>
      <c r="D4" s="36">
        <v>0.6</v>
      </c>
      <c r="E4" s="29"/>
      <c r="F4" s="11"/>
      <c r="G4" s="11"/>
      <c r="H4" s="11"/>
      <c r="I4" s="11"/>
      <c r="J4" s="11"/>
      <c r="K4" s="27" t="s">
        <v>13</v>
      </c>
      <c r="L4" s="11"/>
      <c r="M4" s="11"/>
      <c r="N4" s="11"/>
      <c r="O4" s="11"/>
      <c r="P4" s="11"/>
      <c r="Q4" s="11"/>
      <c r="R4" s="11"/>
    </row>
    <row r="5" spans="1:18" ht="18">
      <c r="A5" s="6"/>
      <c r="B5" s="7" t="s">
        <v>28</v>
      </c>
      <c r="C5" s="7" t="s">
        <v>2</v>
      </c>
      <c r="D5" s="37">
        <v>2000</v>
      </c>
      <c r="E5" s="30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">
      <c r="A6" s="4"/>
      <c r="B6" s="8" t="s">
        <v>29</v>
      </c>
      <c r="C6" s="8" t="s">
        <v>0</v>
      </c>
      <c r="D6" s="33">
        <f>300/D5</f>
        <v>0.15</v>
      </c>
      <c r="E6" s="10" t="s">
        <v>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">
      <c r="A7" s="4"/>
      <c r="B7" s="45" t="s">
        <v>30</v>
      </c>
      <c r="C7" s="39" t="s">
        <v>23</v>
      </c>
      <c r="D7" s="38">
        <f>PI()*(D3/2)*(D3/2)</f>
        <v>0.6866147093961343</v>
      </c>
      <c r="E7" s="9" t="s">
        <v>19</v>
      </c>
      <c r="F7" s="11"/>
      <c r="G7" s="11"/>
      <c r="H7" s="11"/>
      <c r="I7" s="11"/>
      <c r="J7" s="23" t="s">
        <v>10</v>
      </c>
      <c r="K7" s="22">
        <f>D3</f>
        <v>0.935</v>
      </c>
      <c r="L7" s="11" t="s">
        <v>1</v>
      </c>
      <c r="M7" s="11"/>
      <c r="N7" s="11"/>
      <c r="O7" s="11"/>
      <c r="P7" s="11"/>
      <c r="Q7" s="11"/>
      <c r="R7" s="11"/>
    </row>
    <row r="8" spans="1:18" ht="18">
      <c r="A8" s="4"/>
      <c r="B8" s="45" t="s">
        <v>31</v>
      </c>
      <c r="C8" s="39" t="s">
        <v>24</v>
      </c>
      <c r="D8" s="38">
        <f>D7*D4</f>
        <v>0.4119688256376806</v>
      </c>
      <c r="E8" s="9" t="s">
        <v>19</v>
      </c>
      <c r="F8" s="11"/>
      <c r="G8" s="11"/>
      <c r="H8" s="11"/>
      <c r="I8" s="11"/>
      <c r="J8" s="23"/>
      <c r="K8" s="11"/>
      <c r="L8" s="11"/>
      <c r="M8" s="11"/>
      <c r="N8" s="11"/>
      <c r="O8" s="11"/>
      <c r="P8" s="11"/>
      <c r="Q8" s="11"/>
      <c r="R8" s="11"/>
    </row>
    <row r="9" spans="1:18" ht="18">
      <c r="A9" s="4"/>
      <c r="B9" s="46" t="s">
        <v>32</v>
      </c>
      <c r="C9" s="40" t="s">
        <v>5</v>
      </c>
      <c r="D9" s="40">
        <f>ROUND(10*LOG10((4*PI()*D7/D6/D6)*D4),1)</f>
        <v>23.6</v>
      </c>
      <c r="E9" s="41" t="s">
        <v>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8">
      <c r="A10" s="6"/>
      <c r="B10" s="47" t="s">
        <v>33</v>
      </c>
      <c r="C10" s="42" t="s">
        <v>20</v>
      </c>
      <c r="D10" s="43">
        <f>DEGREES(1.01*D6/D3)</f>
        <v>9.28375464837644</v>
      </c>
      <c r="E10" s="44" t="s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8">
      <c r="A11" s="6"/>
      <c r="B11" s="47" t="s">
        <v>34</v>
      </c>
      <c r="C11" s="42" t="s">
        <v>21</v>
      </c>
      <c r="D11" s="43">
        <f>DEGREES(1.2*D6/D3)</f>
        <v>11.030203542625474</v>
      </c>
      <c r="E11" s="44" t="s">
        <v>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4"/>
      <c r="B12" s="47" t="s">
        <v>35</v>
      </c>
      <c r="C12" s="42" t="s">
        <v>22</v>
      </c>
      <c r="D12" s="43">
        <f>DEGREES(1.3*D6/D3)</f>
        <v>11.949387171177596</v>
      </c>
      <c r="E12" s="44" t="s">
        <v>9</v>
      </c>
      <c r="F12" s="14"/>
      <c r="G12" s="1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4"/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8">
      <c r="A14" s="4"/>
      <c r="B14" s="50" t="s">
        <v>38</v>
      </c>
      <c r="C14" s="51"/>
      <c r="D14" s="11"/>
      <c r="E14" s="11"/>
      <c r="F14" s="16"/>
      <c r="G14" s="11"/>
      <c r="H14" s="16"/>
      <c r="I14" s="11"/>
      <c r="J14" s="16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4"/>
      <c r="B16" s="4"/>
      <c r="C16" s="11"/>
      <c r="D16" s="11"/>
      <c r="E16" s="11"/>
      <c r="F16" s="15"/>
      <c r="G16" s="17"/>
      <c r="H16" s="16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4"/>
      <c r="B17" s="4"/>
      <c r="C17" s="11"/>
      <c r="D17" s="11"/>
      <c r="E17" s="11"/>
      <c r="F17" s="12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8">
      <c r="A18" s="4"/>
      <c r="B18" s="4"/>
      <c r="C18" s="11"/>
      <c r="D18" s="11"/>
      <c r="E18" s="11"/>
      <c r="F18" s="11"/>
      <c r="G18" s="11"/>
      <c r="H18" s="11"/>
      <c r="I18" s="13"/>
      <c r="J18" s="31" t="s">
        <v>17</v>
      </c>
      <c r="K18" s="23" t="s">
        <v>14</v>
      </c>
      <c r="L18" s="26">
        <f>K7*K7/16/H21</f>
        <v>0.36426041666666675</v>
      </c>
      <c r="M18" s="11" t="s">
        <v>1</v>
      </c>
      <c r="N18" s="11"/>
      <c r="O18" s="11"/>
      <c r="P18" s="11"/>
      <c r="Q18" s="11"/>
      <c r="R18" s="11"/>
    </row>
    <row r="19" spans="1:18" ht="12.75">
      <c r="A19" s="4"/>
      <c r="B19" s="4"/>
      <c r="C19" s="11"/>
      <c r="D19" s="11"/>
      <c r="E19" s="11"/>
      <c r="F19" s="16"/>
      <c r="G19" s="1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8">
      <c r="A21" s="4"/>
      <c r="B21" s="4"/>
      <c r="C21" s="11"/>
      <c r="D21" s="11"/>
      <c r="E21" s="11"/>
      <c r="F21" s="11"/>
      <c r="G21" s="24" t="s">
        <v>11</v>
      </c>
      <c r="H21" s="25">
        <v>0.15</v>
      </c>
      <c r="I21" s="11" t="s">
        <v>1</v>
      </c>
      <c r="J21" s="11"/>
      <c r="K21" s="11"/>
      <c r="L21" s="11" t="s">
        <v>16</v>
      </c>
      <c r="M21" s="11"/>
      <c r="N21" s="11"/>
      <c r="O21" s="11"/>
      <c r="P21" s="11"/>
      <c r="Q21" s="11"/>
      <c r="R21" s="11"/>
    </row>
    <row r="22" spans="1:18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31" t="s">
        <v>15</v>
      </c>
      <c r="L22" s="26">
        <f>DEGREES(ATAN((K7/2)/(L18-H21)))*2</f>
        <v>130.75498047963487</v>
      </c>
      <c r="M22" s="11" t="s">
        <v>36</v>
      </c>
      <c r="N22" s="11"/>
      <c r="O22" s="11"/>
      <c r="P22" s="11"/>
      <c r="Q22" s="11"/>
      <c r="R22" s="11"/>
    </row>
    <row r="23" spans="1:18" ht="12.7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4"/>
      <c r="B26" s="4"/>
      <c r="C26" s="11"/>
      <c r="D26" s="11"/>
      <c r="E26" s="11"/>
      <c r="F26" s="18"/>
      <c r="G26" s="1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8">
      <c r="A27" s="4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23" t="s">
        <v>12</v>
      </c>
      <c r="M27" s="34">
        <f>L18/K7</f>
        <v>0.3895833333333334</v>
      </c>
      <c r="N27" s="11"/>
      <c r="O27" s="11"/>
      <c r="P27" s="11"/>
      <c r="Q27" s="11"/>
      <c r="R27" s="11"/>
    </row>
    <row r="28" spans="1:18" ht="12.75">
      <c r="A28" s="4"/>
      <c r="B28" s="4"/>
      <c r="C28" s="4"/>
      <c r="D28" s="4"/>
      <c r="E28" s="4"/>
      <c r="F28" s="20"/>
      <c r="G28" s="1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4"/>
      <c r="B29" s="4"/>
      <c r="C29" s="4"/>
      <c r="D29" s="4"/>
      <c r="E29" s="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4"/>
      <c r="B30" s="4"/>
      <c r="C30" s="4"/>
      <c r="D30" s="4"/>
      <c r="E30" s="4"/>
      <c r="F30" s="14"/>
      <c r="G30" s="1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4"/>
      <c r="B31" s="4"/>
      <c r="C31" s="4"/>
      <c r="D31" s="4"/>
      <c r="E31" s="4"/>
      <c r="F31" s="15"/>
      <c r="G31" s="19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4"/>
      <c r="B32" s="4"/>
      <c r="C32" s="4"/>
      <c r="D32" s="4"/>
      <c r="E32" s="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3.5" customHeight="1">
      <c r="A33" s="4"/>
      <c r="B33" s="4"/>
      <c r="C33" s="4"/>
      <c r="D33" s="4"/>
      <c r="E33" s="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1"/>
      <c r="B36" s="11"/>
      <c r="C36" s="11"/>
      <c r="D36" s="11"/>
      <c r="E36" s="11"/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Admin</cp:lastModifiedBy>
  <dcterms:created xsi:type="dcterms:W3CDTF">2005-06-30T06:25:17Z</dcterms:created>
  <dcterms:modified xsi:type="dcterms:W3CDTF">2018-09-28T13:19:50Z</dcterms:modified>
  <cp:category/>
  <cp:version/>
  <cp:contentType/>
  <cp:contentStatus/>
</cp:coreProperties>
</file>